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PLAN PRIHODA 2019" sheetId="1" r:id="rId1"/>
    <sheet name="PLAN RASHODA 2019" sheetId="2" r:id="rId2"/>
  </sheets>
  <definedNames/>
  <calcPr fullCalcOnLoad="1"/>
</workbook>
</file>

<file path=xl/sharedStrings.xml><?xml version="1.0" encoding="utf-8"?>
<sst xmlns="http://schemas.openxmlformats.org/spreadsheetml/2006/main" count="138" uniqueCount="109">
  <si>
    <t>UKUPNI PRIHOD</t>
  </si>
  <si>
    <t>UKUPNI RASHOD</t>
  </si>
  <si>
    <t>BRUTO DOBIT</t>
  </si>
  <si>
    <t>Kategorija</t>
  </si>
  <si>
    <t>STRUKTURA RASPODJELE PLANIRANIH PRIHODA S VELIČINOM OČEKIVANE DOBITI</t>
  </si>
  <si>
    <t>Red.br.</t>
  </si>
  <si>
    <t>VRSTA TROŠKA</t>
  </si>
  <si>
    <t>3.</t>
  </si>
  <si>
    <t>1.</t>
  </si>
  <si>
    <t>2.</t>
  </si>
  <si>
    <t>4.</t>
  </si>
  <si>
    <t>5.</t>
  </si>
  <si>
    <t>Uredski materijal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</si>
  <si>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</si>
  <si>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</si>
  <si>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</si>
  <si>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</si>
  <si>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</si>
  <si>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</si>
  <si>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</si>
  <si>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</si>
  <si>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</si>
  <si>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</si>
  <si>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</si>
  <si>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</si>
  <si>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</si>
  <si>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</si>
  <si>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UKUPNI RASHODI</t>
  </si>
  <si>
    <t>UKUPNI PRIHODI</t>
  </si>
  <si>
    <t>PRIHODI</t>
  </si>
  <si>
    <t>%učešća u strukturi</t>
  </si>
  <si>
    <t>Indeks</t>
  </si>
  <si>
    <t>Troškovi goriva (dizel,mot.benzin)</t>
  </si>
  <si>
    <t>PLANSKA STRUKTURA RASHODA</t>
  </si>
  <si>
    <t>Tabela 2.</t>
  </si>
  <si>
    <t>Broj uposlenih djelatnika</t>
  </si>
  <si>
    <t>PLANSKA STRUKTURA PRIHODA</t>
  </si>
  <si>
    <t>Ukupni poslovni prihodi</t>
  </si>
  <si>
    <t>Prihodi od potpora-sanacija</t>
  </si>
  <si>
    <t>Tabela 1.</t>
  </si>
  <si>
    <t>Građevinski radovi</t>
  </si>
  <si>
    <t>Ljetno čišćenje</t>
  </si>
  <si>
    <t>Zimsko čišćenje</t>
  </si>
  <si>
    <t>Javne površine</t>
  </si>
  <si>
    <t>Upravljanje tržnicama</t>
  </si>
  <si>
    <t>Održavanje groblja i ukop pokojnika</t>
  </si>
  <si>
    <t>Naplata i održavanje parkinga</t>
  </si>
  <si>
    <t>Ostale djelatnosti (rad, prev, i naj. stroj.)</t>
  </si>
  <si>
    <t>Održavanje javne rasvjete</t>
  </si>
  <si>
    <t>Zimsko ukrašavanje</t>
  </si>
  <si>
    <t>Materijal za radove i održavanje</t>
  </si>
  <si>
    <t>Održavanje strojeva i opreme</t>
  </si>
  <si>
    <t>Poštanske usluge</t>
  </si>
  <si>
    <t>Telefonske i Internet usluge</t>
  </si>
  <si>
    <t>El. energija i voda</t>
  </si>
  <si>
    <t>Naknada za odvoz smeća</t>
  </si>
  <si>
    <t>Održavanje park. sustava</t>
  </si>
  <si>
    <t>Održavanje software - a</t>
  </si>
  <si>
    <t>Računovodstvene usluge</t>
  </si>
  <si>
    <t>Troškovi kooperanata</t>
  </si>
  <si>
    <t>Korištenje privatnog vozila</t>
  </si>
  <si>
    <t>Plaće, porezi i dop. za radnike</t>
  </si>
  <si>
    <t xml:space="preserve">T.D. "Argyruntum" d.o.o. </t>
  </si>
  <si>
    <t>Trg Tome Marasovića 1</t>
  </si>
  <si>
    <t>23 244 Starigrad Paklenica</t>
  </si>
  <si>
    <t>MB:2037696</t>
  </si>
  <si>
    <t>OIB:12144049303</t>
  </si>
  <si>
    <t>II</t>
  </si>
  <si>
    <t>Ostali izvanredni prihodi</t>
  </si>
  <si>
    <t>Financijski prihodi</t>
  </si>
  <si>
    <t>Kamate po kreditima i reprogramu</t>
  </si>
  <si>
    <t>Sitan inventar - autogume</t>
  </si>
  <si>
    <t xml:space="preserve">Amortizacija </t>
  </si>
  <si>
    <t>Najamnine za opremu</t>
  </si>
  <si>
    <t xml:space="preserve">Reprezentacija </t>
  </si>
  <si>
    <t>Ostali troškovi</t>
  </si>
  <si>
    <t>20.</t>
  </si>
  <si>
    <t>21.</t>
  </si>
  <si>
    <t>22.</t>
  </si>
  <si>
    <t>.</t>
  </si>
  <si>
    <t>23.</t>
  </si>
  <si>
    <t>24.</t>
  </si>
  <si>
    <t>25.</t>
  </si>
  <si>
    <t>Odvjetničke, bankarske i sl. usluge</t>
  </si>
  <si>
    <t>9 (7:3)</t>
  </si>
  <si>
    <t>Indeks plana</t>
  </si>
  <si>
    <t>Klasa:</t>
  </si>
  <si>
    <t xml:space="preserve">Urbroj: </t>
  </si>
  <si>
    <t>Direktor:</t>
  </si>
  <si>
    <t>Mario Zubčić, dipl.oec</t>
  </si>
  <si>
    <t xml:space="preserve">PLAN 2018. </t>
  </si>
  <si>
    <t>PLAN 2018.</t>
  </si>
  <si>
    <t>Plan 2018.</t>
  </si>
  <si>
    <t>400-02/18-01/</t>
  </si>
  <si>
    <t>2198/09-06/3-18-</t>
  </si>
  <si>
    <t xml:space="preserve">Starigrad Paklenica, 20. prosinca 2018. godine </t>
  </si>
  <si>
    <t>FINANCIJSKI PLAN ZA 2019.GODINU</t>
  </si>
  <si>
    <t xml:space="preserve">OSTVARENO 2018. (do 30.11.) </t>
  </si>
  <si>
    <t xml:space="preserve">PLAN 2019. </t>
  </si>
  <si>
    <t xml:space="preserve">Ostvareno 2018. (do 30.11.)      </t>
  </si>
  <si>
    <t>PLAN 2019.</t>
  </si>
  <si>
    <t>Ostvareno  u 2018. (do 30.11.)</t>
  </si>
  <si>
    <t>Plan 2019.</t>
  </si>
  <si>
    <t>Registracija, osig., vozila, opreme i djel.</t>
  </si>
  <si>
    <t>Zdrav.preg.,, školarine, usavršavanje i sl.</t>
  </si>
  <si>
    <t>Prih.od potpora - Kapitalne pomoći za sanaciju dugovanja (kratkoročni kredit)</t>
  </si>
  <si>
    <t>Prih.od potpora - Kapitalne pomoći (minus po mračunu)</t>
  </si>
  <si>
    <t>Nabava kom. opreme</t>
  </si>
  <si>
    <t>Nabava kom. opreme - vozila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</si>
</sst>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&quot;kn&quot;;\-#,##0&quot;kn&quot;"/>
    <numFmt numFmtId="167" formatCode="#,##0&quot;kn&quot;;[Red]\-#,##0&quot;kn&quot;"/>
    <numFmt numFmtId="168" formatCode="#,##0.00&quot;kn&quot;;\-#,##0.00&quot;kn&quot;"/>
    <numFmt numFmtId="169" formatCode="#,##0.00&quot;kn&quot;;[Red]\-#,##0.00&quot;kn&quot;"/>
    <numFmt numFmtId="170" formatCode="_-* #,##0&quot;kn&quot;_-;\-* #,##0&quot;kn&quot;_-;_-* &quot;-&quot;&quot;kn&quot;_-;_-@_-"/>
    <numFmt numFmtId="171" formatCode="_-* #,##0_k_n_-;\-* #,##0_k_n_-;_-* &quot;-&quot;_k_n_-;_-@_-"/>
    <numFmt numFmtId="172" formatCode="_-* #,##0.00&quot;kn&quot;_-;\-* #,##0.00&quot;kn&quot;_-;_-* &quot;-&quot;??&quot;kn&quot;_-;_-@_-"/>
    <numFmt numFmtId="173" formatCode="_-* #,##0.00_k_n_-;\-* #,##0.00_k_n_-;_-* &quot;-&quot;??_k_n_-;_-@_-"/>
    <numFmt numFmtId="174" formatCode="0.0"/>
    <numFmt numFmtId="175" formatCode="#,##0.0"/>
    <numFmt numFmtId="176" formatCode="#,##0.000"/>
    <numFmt numFmtId="177" formatCode="0.000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0.0%"/>
    <numFmt numFmtId="183" formatCode="0.000%"/>
    <numFmt numFmtId="184" formatCode="0.000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right"/>
    </xf>
    <xf numFmtId="4" fontId="0" fillId="35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6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2" fontId="4" fillId="33" borderId="18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 indent="1"/>
    </xf>
    <xf numFmtId="2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10" fontId="1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10" fontId="0" fillId="0" borderId="10" xfId="51" applyNumberFormat="1" applyFont="1" applyFill="1" applyBorder="1" applyAlignment="1">
      <alignment horizontal="center"/>
    </xf>
    <xf numFmtId="10" fontId="4" fillId="33" borderId="10" xfId="51" applyNumberFormat="1" applyFont="1" applyFill="1" applyBorder="1" applyAlignment="1">
      <alignment horizontal="center"/>
    </xf>
    <xf numFmtId="10" fontId="4" fillId="33" borderId="15" xfId="51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51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10" fontId="0" fillId="0" borderId="10" xfId="51" applyNumberFormat="1" applyFont="1" applyBorder="1" applyAlignment="1">
      <alignment horizontal="center"/>
    </xf>
    <xf numFmtId="9" fontId="4" fillId="34" borderId="10" xfId="5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35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3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3">
      <selection activeCell="P25" sqref="P25"/>
    </sheetView>
  </sheetViews>
  <sheetFormatPr defaultColWidth="9.140625" defaultRowHeight="12.75"/>
  <cols>
    <col min="1" max="1" width="6.7109375" style="0" customWidth="1"/>
    <col min="2" max="2" width="35.421875" style="0" customWidth="1"/>
    <col min="3" max="4" width="15.00390625" style="0" customWidth="1"/>
    <col min="5" max="5" width="16.421875" style="0" customWidth="1"/>
    <col min="6" max="6" width="11.421875" style="22" customWidth="1"/>
    <col min="7" max="7" width="11.8515625" style="0" customWidth="1"/>
    <col min="8" max="8" width="12.7109375" style="0" customWidth="1"/>
    <col min="12" max="12" width="10.140625" style="0" bestFit="1" customWidth="1"/>
    <col min="16" max="16" width="14.00390625" style="0" bestFit="1" customWidth="1"/>
  </cols>
  <sheetData>
    <row r="1" spans="1:4" ht="12.75">
      <c r="A1" s="2" t="s">
        <v>62</v>
      </c>
      <c r="B1" s="2"/>
      <c r="C1" s="2"/>
      <c r="D1" s="2"/>
    </row>
    <row r="2" spans="1:4" ht="12.75">
      <c r="A2" s="2" t="s">
        <v>63</v>
      </c>
      <c r="B2" s="2"/>
      <c r="C2" s="2"/>
      <c r="D2" s="2"/>
    </row>
    <row r="3" spans="1:4" ht="12.75">
      <c r="A3" s="2" t="s">
        <v>64</v>
      </c>
      <c r="B3" s="2"/>
      <c r="C3" s="2"/>
      <c r="D3" s="2"/>
    </row>
    <row r="4" spans="1:4" ht="12.75">
      <c r="A4" s="2" t="s">
        <v>65</v>
      </c>
      <c r="B4" s="2"/>
      <c r="C4" s="2"/>
      <c r="D4" s="2"/>
    </row>
    <row r="5" spans="1:4" ht="12.75">
      <c r="A5" s="2" t="s">
        <v>66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5" ht="12.75">
      <c r="A8" s="2" t="s">
        <v>86</v>
      </c>
      <c r="B8" s="2" t="s">
        <v>93</v>
      </c>
      <c r="C8" s="2"/>
      <c r="D8" s="2"/>
      <c r="E8" s="102"/>
    </row>
    <row r="9" spans="1:4" ht="12.75">
      <c r="A9" s="2" t="s">
        <v>87</v>
      </c>
      <c r="B9" s="2" t="s">
        <v>94</v>
      </c>
      <c r="C9" s="2"/>
      <c r="D9" s="2"/>
    </row>
    <row r="10" ht="12.75">
      <c r="A10" s="2" t="s">
        <v>95</v>
      </c>
    </row>
    <row r="12" spans="2:4" ht="12.75">
      <c r="B12" s="2" t="s">
        <v>96</v>
      </c>
      <c r="C12" s="2"/>
      <c r="D12" s="2"/>
    </row>
    <row r="15" spans="10:16" ht="12.75">
      <c r="J15" s="44"/>
      <c r="K15" s="44"/>
      <c r="L15" s="44"/>
      <c r="M15" s="44"/>
      <c r="N15" s="44"/>
      <c r="O15" s="44"/>
      <c r="P15" s="44"/>
    </row>
    <row r="16" spans="1:16" ht="13.5" thickBot="1">
      <c r="A16" s="2" t="s">
        <v>36</v>
      </c>
      <c r="F16" s="23" t="s">
        <v>39</v>
      </c>
      <c r="J16" s="44"/>
      <c r="K16" s="44"/>
      <c r="L16" s="44"/>
      <c r="M16" s="44"/>
      <c r="N16" s="44"/>
      <c r="O16" s="44"/>
      <c r="P16" s="44"/>
    </row>
    <row r="17" spans="1:16" ht="25.5">
      <c r="A17" s="59" t="s">
        <v>5</v>
      </c>
      <c r="B17" s="60" t="s">
        <v>29</v>
      </c>
      <c r="C17" s="61" t="s">
        <v>90</v>
      </c>
      <c r="D17" s="62" t="s">
        <v>30</v>
      </c>
      <c r="E17" s="61" t="s">
        <v>97</v>
      </c>
      <c r="F17" s="62" t="s">
        <v>30</v>
      </c>
      <c r="G17" s="61" t="s">
        <v>98</v>
      </c>
      <c r="H17" s="62" t="s">
        <v>30</v>
      </c>
      <c r="I17" s="63" t="s">
        <v>85</v>
      </c>
      <c r="J17" s="44"/>
      <c r="K17" s="44"/>
      <c r="L17" s="44"/>
      <c r="M17" s="44"/>
      <c r="N17" s="44"/>
      <c r="O17" s="44"/>
      <c r="P17" s="44"/>
    </row>
    <row r="18" spans="1:16" ht="12.75">
      <c r="A18" s="88">
        <v>1</v>
      </c>
      <c r="B18" s="89">
        <v>2</v>
      </c>
      <c r="C18" s="90">
        <v>3</v>
      </c>
      <c r="D18" s="91">
        <v>4</v>
      </c>
      <c r="E18" s="90">
        <v>5</v>
      </c>
      <c r="F18" s="92">
        <v>6</v>
      </c>
      <c r="G18" s="90">
        <v>7</v>
      </c>
      <c r="H18" s="92">
        <v>8</v>
      </c>
      <c r="I18" s="93" t="s">
        <v>84</v>
      </c>
      <c r="J18" s="44"/>
      <c r="K18" s="44"/>
      <c r="L18" s="44"/>
      <c r="M18" s="44"/>
      <c r="N18" s="44"/>
      <c r="O18" s="44"/>
      <c r="P18" s="45"/>
    </row>
    <row r="19" spans="1:16" ht="12.75">
      <c r="A19" s="49" t="s">
        <v>8</v>
      </c>
      <c r="B19" s="13" t="s">
        <v>40</v>
      </c>
      <c r="C19" s="98">
        <v>600000</v>
      </c>
      <c r="D19" s="85">
        <f aca="true" t="shared" si="0" ref="D19:D30">+C19/$C$35</f>
        <v>0.24309213191799692</v>
      </c>
      <c r="E19" s="40">
        <v>912621.99</v>
      </c>
      <c r="F19" s="85">
        <f aca="true" t="shared" si="1" ref="F19:F30">+E19/$E$35</f>
        <v>0.2948985753329729</v>
      </c>
      <c r="G19" s="98">
        <v>900000</v>
      </c>
      <c r="H19" s="85">
        <f aca="true" t="shared" si="2" ref="H19:H30">+G19/$G$35</f>
        <v>0.21504348657172895</v>
      </c>
      <c r="I19" s="48">
        <f>+G19/C19</f>
        <v>1.5</v>
      </c>
      <c r="J19" s="44"/>
      <c r="K19" s="44"/>
      <c r="L19" s="44"/>
      <c r="M19" s="44"/>
      <c r="N19" s="44"/>
      <c r="O19" s="44"/>
      <c r="P19" s="45"/>
    </row>
    <row r="20" spans="1:16" ht="12.75">
      <c r="A20" s="50" t="s">
        <v>9</v>
      </c>
      <c r="B20" s="13" t="s">
        <v>41</v>
      </c>
      <c r="C20" s="98">
        <v>344000</v>
      </c>
      <c r="D20" s="85">
        <f t="shared" si="0"/>
        <v>0.13937282229965156</v>
      </c>
      <c r="E20" s="35">
        <v>345180</v>
      </c>
      <c r="F20" s="85">
        <f t="shared" si="1"/>
        <v>0.11153916007813441</v>
      </c>
      <c r="G20" s="98">
        <v>395000</v>
      </c>
      <c r="H20" s="85">
        <f t="shared" si="2"/>
        <v>0.09438019688425882</v>
      </c>
      <c r="I20" s="48">
        <f aca="true" t="shared" si="3" ref="I20:I34">+G20/C20</f>
        <v>1.1482558139534884</v>
      </c>
      <c r="J20" s="44"/>
      <c r="K20" s="44"/>
      <c r="L20" s="44"/>
      <c r="M20" s="44"/>
      <c r="N20" s="44"/>
      <c r="O20" s="44"/>
      <c r="P20" s="44"/>
    </row>
    <row r="21" spans="1:16" ht="12.75">
      <c r="A21" s="49" t="s">
        <v>7</v>
      </c>
      <c r="B21" s="8" t="s">
        <v>42</v>
      </c>
      <c r="C21" s="14">
        <f>79000</f>
        <v>79000</v>
      </c>
      <c r="D21" s="85">
        <f t="shared" si="0"/>
        <v>0.03200713070253626</v>
      </c>
      <c r="E21" s="35">
        <v>69866.7</v>
      </c>
      <c r="F21" s="85">
        <f t="shared" si="1"/>
        <v>0.022576258866188637</v>
      </c>
      <c r="G21" s="14">
        <v>120000</v>
      </c>
      <c r="H21" s="85">
        <f t="shared" si="2"/>
        <v>0.028672464876230527</v>
      </c>
      <c r="I21" s="48">
        <f t="shared" si="3"/>
        <v>1.518987341772152</v>
      </c>
      <c r="J21" s="44"/>
      <c r="K21" s="44"/>
      <c r="L21" s="46"/>
      <c r="M21" s="44"/>
      <c r="N21" s="44"/>
      <c r="O21" s="44"/>
      <c r="P21" s="44"/>
    </row>
    <row r="22" spans="1:16" ht="12.75">
      <c r="A22" s="50" t="s">
        <v>10</v>
      </c>
      <c r="B22" s="8" t="s">
        <v>43</v>
      </c>
      <c r="C22" s="98">
        <v>700000</v>
      </c>
      <c r="D22" s="85">
        <f t="shared" si="0"/>
        <v>0.28360748723766305</v>
      </c>
      <c r="E22" s="35">
        <v>1073895.11</v>
      </c>
      <c r="F22" s="85">
        <f t="shared" si="1"/>
        <v>0.3470112943432869</v>
      </c>
      <c r="G22" s="98">
        <v>1100000</v>
      </c>
      <c r="H22" s="85">
        <f t="shared" si="2"/>
        <v>0.26283092803211316</v>
      </c>
      <c r="I22" s="48">
        <f t="shared" si="3"/>
        <v>1.5714285714285714</v>
      </c>
      <c r="J22" s="44"/>
      <c r="K22" s="44"/>
      <c r="L22" s="44"/>
      <c r="M22" s="44"/>
      <c r="N22" s="44"/>
      <c r="O22" s="44"/>
      <c r="P22" s="46"/>
    </row>
    <row r="23" spans="1:16" ht="12.75">
      <c r="A23" s="50" t="s">
        <v>11</v>
      </c>
      <c r="B23" s="8" t="s">
        <v>44</v>
      </c>
      <c r="C23" s="98">
        <f aca="true" t="shared" si="4" ref="C23:C30">G23</f>
        <v>70000</v>
      </c>
      <c r="D23" s="85">
        <f t="shared" si="0"/>
        <v>0.02836074872376631</v>
      </c>
      <c r="E23" s="35">
        <v>56368</v>
      </c>
      <c r="F23" s="85">
        <f t="shared" si="1"/>
        <v>0.01821437909289148</v>
      </c>
      <c r="G23" s="98">
        <v>70000</v>
      </c>
      <c r="H23" s="85">
        <f t="shared" si="2"/>
        <v>0.016725604511134473</v>
      </c>
      <c r="I23" s="48">
        <f t="shared" si="3"/>
        <v>1</v>
      </c>
      <c r="J23" s="44"/>
      <c r="K23" s="44"/>
      <c r="L23" s="44"/>
      <c r="M23" s="44"/>
      <c r="N23" s="44"/>
      <c r="O23" s="44"/>
      <c r="P23" s="44"/>
    </row>
    <row r="24" spans="1:16" ht="12.75">
      <c r="A24" s="50" t="s">
        <v>13</v>
      </c>
      <c r="B24" s="15" t="s">
        <v>45</v>
      </c>
      <c r="C24" s="98">
        <v>120000</v>
      </c>
      <c r="D24" s="85">
        <f t="shared" si="0"/>
        <v>0.04861842638359938</v>
      </c>
      <c r="E24" s="35">
        <v>30009.73</v>
      </c>
      <c r="F24" s="85">
        <f t="shared" si="1"/>
        <v>0.00969714374636883</v>
      </c>
      <c r="G24" s="98">
        <v>110000</v>
      </c>
      <c r="H24" s="85">
        <f t="shared" si="2"/>
        <v>0.026283092803211314</v>
      </c>
      <c r="I24" s="48">
        <f t="shared" si="3"/>
        <v>0.9166666666666666</v>
      </c>
      <c r="J24" s="44"/>
      <c r="K24" s="44"/>
      <c r="L24" s="44"/>
      <c r="M24" s="44"/>
      <c r="N24" s="44"/>
      <c r="O24" s="44"/>
      <c r="P24" s="47"/>
    </row>
    <row r="25" spans="1:16" ht="12.75">
      <c r="A25" s="50" t="s">
        <v>14</v>
      </c>
      <c r="B25" s="15" t="s">
        <v>46</v>
      </c>
      <c r="C25" s="14">
        <v>50000</v>
      </c>
      <c r="D25" s="85">
        <f t="shared" si="0"/>
        <v>0.020257677659833075</v>
      </c>
      <c r="E25" s="35">
        <v>65650</v>
      </c>
      <c r="F25" s="85">
        <f t="shared" si="1"/>
        <v>0.021213702587431268</v>
      </c>
      <c r="G25" s="14">
        <v>80000</v>
      </c>
      <c r="H25" s="85">
        <f t="shared" si="2"/>
        <v>0.019114976584153686</v>
      </c>
      <c r="I25" s="48">
        <f t="shared" si="3"/>
        <v>1.6</v>
      </c>
      <c r="J25" s="44"/>
      <c r="K25" s="44"/>
      <c r="L25" s="44"/>
      <c r="M25" s="44"/>
      <c r="N25" s="44"/>
      <c r="O25" s="44"/>
      <c r="P25" s="44"/>
    </row>
    <row r="26" spans="1:16" ht="12.75">
      <c r="A26" s="50" t="s">
        <v>15</v>
      </c>
      <c r="B26" s="8" t="s">
        <v>47</v>
      </c>
      <c r="C26" s="14">
        <f t="shared" si="4"/>
        <v>40000</v>
      </c>
      <c r="D26" s="85">
        <f t="shared" si="0"/>
        <v>0.01620614212786646</v>
      </c>
      <c r="E26" s="35">
        <v>23980.56</v>
      </c>
      <c r="F26" s="85">
        <f t="shared" si="1"/>
        <v>0.007748918015537711</v>
      </c>
      <c r="G26" s="14">
        <v>40000</v>
      </c>
      <c r="H26" s="85">
        <f t="shared" si="2"/>
        <v>0.009557488292076843</v>
      </c>
      <c r="I26" s="48">
        <f t="shared" si="3"/>
        <v>1</v>
      </c>
      <c r="J26" s="44"/>
      <c r="K26" s="44"/>
      <c r="L26" s="44"/>
      <c r="M26" s="44"/>
      <c r="N26" s="44"/>
      <c r="O26" s="44"/>
      <c r="P26" s="44"/>
    </row>
    <row r="27" spans="1:16" ht="12.75">
      <c r="A27" s="49" t="s">
        <v>16</v>
      </c>
      <c r="B27" s="13" t="s">
        <v>48</v>
      </c>
      <c r="C27" s="14">
        <v>200000</v>
      </c>
      <c r="D27" s="85">
        <f t="shared" si="0"/>
        <v>0.0810307106393323</v>
      </c>
      <c r="E27" s="35">
        <v>317125.37</v>
      </c>
      <c r="F27" s="85">
        <f t="shared" si="1"/>
        <v>0.10247377428955214</v>
      </c>
      <c r="G27" s="14">
        <v>500000</v>
      </c>
      <c r="H27" s="85">
        <f t="shared" si="2"/>
        <v>0.11946860365096053</v>
      </c>
      <c r="I27" s="48">
        <f t="shared" si="3"/>
        <v>2.5</v>
      </c>
      <c r="J27" s="44"/>
      <c r="K27" s="44"/>
      <c r="L27" s="46"/>
      <c r="M27" s="44"/>
      <c r="N27" s="44"/>
      <c r="O27" s="44"/>
      <c r="P27" s="44"/>
    </row>
    <row r="28" spans="1:16" ht="12.75">
      <c r="A28" s="49" t="s">
        <v>17</v>
      </c>
      <c r="B28" s="13" t="s">
        <v>49</v>
      </c>
      <c r="C28" s="14">
        <v>35000</v>
      </c>
      <c r="D28" s="85">
        <f t="shared" si="0"/>
        <v>0.014180374361883154</v>
      </c>
      <c r="E28" s="35">
        <v>0</v>
      </c>
      <c r="F28" s="85">
        <f t="shared" si="1"/>
        <v>0</v>
      </c>
      <c r="G28" s="14">
        <v>40000</v>
      </c>
      <c r="H28" s="85">
        <f t="shared" si="2"/>
        <v>0.009557488292076843</v>
      </c>
      <c r="I28" s="48">
        <f t="shared" si="3"/>
        <v>1.1428571428571428</v>
      </c>
      <c r="J28" s="44"/>
      <c r="K28" s="44"/>
      <c r="L28" s="44"/>
      <c r="M28" s="44"/>
      <c r="N28" s="44"/>
      <c r="O28" s="44"/>
      <c r="P28" s="44"/>
    </row>
    <row r="29" spans="1:16" ht="12.75">
      <c r="A29" s="49" t="s">
        <v>18</v>
      </c>
      <c r="B29" s="41" t="s">
        <v>69</v>
      </c>
      <c r="C29" s="14">
        <f t="shared" si="4"/>
        <v>200</v>
      </c>
      <c r="D29" s="85">
        <f t="shared" si="0"/>
        <v>8.103071063933231E-05</v>
      </c>
      <c r="E29" s="35">
        <v>0.4</v>
      </c>
      <c r="F29" s="85">
        <f t="shared" si="1"/>
        <v>1.2925332878861396E-07</v>
      </c>
      <c r="G29" s="14">
        <v>200</v>
      </c>
      <c r="H29" s="85">
        <f t="shared" si="2"/>
        <v>4.7787441460384214E-05</v>
      </c>
      <c r="I29" s="48">
        <f t="shared" si="3"/>
        <v>1</v>
      </c>
      <c r="J29" s="44"/>
      <c r="K29" s="44"/>
      <c r="L29" s="44"/>
      <c r="M29" s="44"/>
      <c r="N29" s="44"/>
      <c r="O29" s="44"/>
      <c r="P29" s="44"/>
    </row>
    <row r="30" spans="1:16" ht="12.75">
      <c r="A30" s="49" t="s">
        <v>19</v>
      </c>
      <c r="B30" s="41" t="s">
        <v>68</v>
      </c>
      <c r="C30" s="14">
        <f t="shared" si="4"/>
        <v>30000</v>
      </c>
      <c r="D30" s="85">
        <f t="shared" si="0"/>
        <v>0.012154606595899845</v>
      </c>
      <c r="E30" s="35">
        <v>0</v>
      </c>
      <c r="F30" s="85">
        <f t="shared" si="1"/>
        <v>0</v>
      </c>
      <c r="G30" s="14">
        <v>30000</v>
      </c>
      <c r="H30" s="85">
        <f t="shared" si="2"/>
        <v>0.007168116219057632</v>
      </c>
      <c r="I30" s="48">
        <f t="shared" si="3"/>
        <v>1</v>
      </c>
      <c r="J30" s="44"/>
      <c r="K30" s="44"/>
      <c r="L30" s="44"/>
      <c r="M30" s="44"/>
      <c r="N30" s="44"/>
      <c r="O30" s="44"/>
      <c r="P30" s="44"/>
    </row>
    <row r="31" spans="1:9" ht="12.75">
      <c r="A31" s="52" t="s">
        <v>18</v>
      </c>
      <c r="B31" s="53" t="s">
        <v>37</v>
      </c>
      <c r="C31" s="54">
        <f aca="true" t="shared" si="5" ref="C31:H31">SUM(C19:C30)</f>
        <v>2268200</v>
      </c>
      <c r="D31" s="86">
        <f t="shared" si="5"/>
        <v>0.9189692893606676</v>
      </c>
      <c r="E31" s="54">
        <f t="shared" si="5"/>
        <v>2894697.86</v>
      </c>
      <c r="F31" s="86">
        <f t="shared" si="5"/>
        <v>0.9353733356056932</v>
      </c>
      <c r="G31" s="54">
        <f t="shared" si="5"/>
        <v>3385200</v>
      </c>
      <c r="H31" s="86">
        <f t="shared" si="5"/>
        <v>0.8088502341584632</v>
      </c>
      <c r="I31" s="48">
        <f t="shared" si="3"/>
        <v>1.4924609822766952</v>
      </c>
    </row>
    <row r="32" spans="1:9" ht="12.75">
      <c r="A32" s="51" t="s">
        <v>19</v>
      </c>
      <c r="B32" s="16" t="s">
        <v>38</v>
      </c>
      <c r="C32" s="17"/>
      <c r="D32" s="85">
        <f>+C32/$C$35</f>
        <v>0</v>
      </c>
      <c r="E32" s="17"/>
      <c r="F32" s="85">
        <f>+E32/$E$35</f>
        <v>0</v>
      </c>
      <c r="G32" s="17"/>
      <c r="H32" s="85">
        <f>+G32/$G$35</f>
        <v>0</v>
      </c>
      <c r="I32" s="48"/>
    </row>
    <row r="33" spans="1:9" ht="24">
      <c r="A33" s="51" t="s">
        <v>20</v>
      </c>
      <c r="B33" s="7" t="s">
        <v>105</v>
      </c>
      <c r="C33" s="98">
        <v>0</v>
      </c>
      <c r="D33" s="85">
        <v>0.0749</v>
      </c>
      <c r="E33" s="98">
        <v>0</v>
      </c>
      <c r="F33" s="85">
        <v>0</v>
      </c>
      <c r="G33" s="98">
        <v>600000</v>
      </c>
      <c r="H33" s="85">
        <f>+G33/$G$35</f>
        <v>0.14336232438115262</v>
      </c>
      <c r="I33" s="48"/>
    </row>
    <row r="34" spans="1:9" ht="24">
      <c r="A34" s="103" t="s">
        <v>21</v>
      </c>
      <c r="B34" s="7" t="s">
        <v>106</v>
      </c>
      <c r="C34" s="84">
        <v>200000</v>
      </c>
      <c r="D34" s="85">
        <f>+C34/$C$35</f>
        <v>0.0810307106393323</v>
      </c>
      <c r="E34" s="97">
        <v>200000</v>
      </c>
      <c r="F34" s="85">
        <f>+E34/$E$35</f>
        <v>0.06462666439430698</v>
      </c>
      <c r="G34" s="84">
        <v>200000</v>
      </c>
      <c r="H34" s="85">
        <f>+G34/$G$35</f>
        <v>0.04778744146038421</v>
      </c>
      <c r="I34" s="48">
        <f t="shared" si="3"/>
        <v>1</v>
      </c>
    </row>
    <row r="35" spans="1:9" ht="13.5" thickBot="1">
      <c r="A35" s="55"/>
      <c r="B35" s="56" t="s">
        <v>28</v>
      </c>
      <c r="C35" s="57">
        <f>SUM(C31:C34)</f>
        <v>2468200</v>
      </c>
      <c r="D35" s="87">
        <f>SUM(D31:D34)</f>
        <v>1.0748999999999997</v>
      </c>
      <c r="E35" s="57">
        <f>+E31+E34</f>
        <v>3094697.86</v>
      </c>
      <c r="F35" s="87">
        <f>+F31+F34</f>
        <v>1.0000000000000002</v>
      </c>
      <c r="G35" s="57">
        <f>SUM(G31:G34)</f>
        <v>4185200</v>
      </c>
      <c r="H35" s="87">
        <f>SUM(H31:H34)</f>
        <v>1</v>
      </c>
      <c r="I35" s="58">
        <f>+G35/C35</f>
        <v>1.695648650838668</v>
      </c>
    </row>
    <row r="38" ht="12.75">
      <c r="J38" s="1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7">
      <selection activeCell="T21" sqref="T21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15.7109375" style="0" customWidth="1"/>
    <col min="4" max="4" width="13.8515625" style="0" customWidth="1"/>
    <col min="5" max="5" width="15.7109375" style="0" customWidth="1"/>
    <col min="6" max="7" width="13.8515625" style="0" customWidth="1"/>
    <col min="8" max="8" width="10.7109375" style="0" customWidth="1"/>
    <col min="9" max="9" width="10.28125" style="0" customWidth="1"/>
    <col min="10" max="10" width="14.8515625" style="0" customWidth="1"/>
  </cols>
  <sheetData>
    <row r="1" spans="1:10" ht="12.75">
      <c r="A1" s="2" t="s">
        <v>33</v>
      </c>
      <c r="H1" s="2" t="s">
        <v>34</v>
      </c>
      <c r="I1" s="2"/>
      <c r="J1" s="2"/>
    </row>
    <row r="2" spans="1:9" ht="25.5">
      <c r="A2" s="24" t="s">
        <v>5</v>
      </c>
      <c r="B2" s="31" t="s">
        <v>6</v>
      </c>
      <c r="C2" s="31" t="s">
        <v>91</v>
      </c>
      <c r="D2" s="30" t="s">
        <v>30</v>
      </c>
      <c r="E2" s="30" t="s">
        <v>99</v>
      </c>
      <c r="F2" s="30" t="s">
        <v>30</v>
      </c>
      <c r="G2" s="31" t="s">
        <v>100</v>
      </c>
      <c r="H2" s="30" t="s">
        <v>30</v>
      </c>
      <c r="I2" s="30" t="s">
        <v>85</v>
      </c>
    </row>
    <row r="3" spans="1:9" ht="12.75">
      <c r="A3" s="4">
        <v>1</v>
      </c>
      <c r="B3" s="74">
        <v>2</v>
      </c>
      <c r="C3" s="75">
        <v>3</v>
      </c>
      <c r="D3" s="74">
        <v>4</v>
      </c>
      <c r="E3" s="74">
        <v>5</v>
      </c>
      <c r="F3" s="74">
        <v>6</v>
      </c>
      <c r="G3" s="75">
        <v>7</v>
      </c>
      <c r="H3" s="74">
        <v>8</v>
      </c>
      <c r="I3" s="75">
        <v>9</v>
      </c>
    </row>
    <row r="4" spans="1:9" ht="12.75">
      <c r="A4" s="74" t="s">
        <v>8</v>
      </c>
      <c r="B4" s="1" t="s">
        <v>50</v>
      </c>
      <c r="C4" s="65">
        <v>600000</v>
      </c>
      <c r="D4" s="94">
        <f>+C4/$C$29</f>
        <v>0.27229407760381213</v>
      </c>
      <c r="E4" s="36">
        <v>818652.85</v>
      </c>
      <c r="F4" s="94">
        <f>+E4/$E$29</f>
        <v>0.24882421961204795</v>
      </c>
      <c r="G4" s="65">
        <v>800000</v>
      </c>
      <c r="H4" s="10">
        <f aca="true" t="shared" si="0" ref="H4:H28">+G4/$G$29*100</f>
        <v>23.68966538347646</v>
      </c>
      <c r="I4" s="96">
        <f>+G4/C4</f>
        <v>1.3333333333333333</v>
      </c>
    </row>
    <row r="5" spans="1:9" ht="12.75">
      <c r="A5" s="74" t="s">
        <v>9</v>
      </c>
      <c r="B5" s="1" t="s">
        <v>32</v>
      </c>
      <c r="C5" s="65">
        <v>48000</v>
      </c>
      <c r="D5" s="94">
        <f aca="true" t="shared" si="1" ref="D5:D28">+C5/$C$29</f>
        <v>0.021783526208304968</v>
      </c>
      <c r="E5" s="36">
        <v>41814.96</v>
      </c>
      <c r="F5" s="94">
        <f aca="true" t="shared" si="2" ref="F5:F28">+E5/$E$29</f>
        <v>0.012709385657313721</v>
      </c>
      <c r="G5" s="65">
        <v>50000</v>
      </c>
      <c r="H5" s="10">
        <f t="shared" si="0"/>
        <v>1.4806040864672787</v>
      </c>
      <c r="I5" s="96">
        <f aca="true" t="shared" si="3" ref="I5:I28">+G5/C5</f>
        <v>1.0416666666666667</v>
      </c>
    </row>
    <row r="6" spans="1:9" ht="12.75">
      <c r="A6" s="74" t="s">
        <v>7</v>
      </c>
      <c r="B6" s="1" t="s">
        <v>51</v>
      </c>
      <c r="C6" s="65">
        <v>40000</v>
      </c>
      <c r="D6" s="94">
        <f t="shared" si="1"/>
        <v>0.018152938506920808</v>
      </c>
      <c r="E6" s="36">
        <v>22374.41</v>
      </c>
      <c r="F6" s="94">
        <f t="shared" si="2"/>
        <v>0.006800556679830775</v>
      </c>
      <c r="G6" s="65">
        <v>30000</v>
      </c>
      <c r="H6" s="10">
        <f t="shared" si="0"/>
        <v>0.8883624518803671</v>
      </c>
      <c r="I6" s="96">
        <f t="shared" si="3"/>
        <v>0.75</v>
      </c>
    </row>
    <row r="7" spans="1:9" ht="12.75">
      <c r="A7" s="74" t="s">
        <v>10</v>
      </c>
      <c r="B7" s="64" t="s">
        <v>108</v>
      </c>
      <c r="C7" s="65">
        <v>0</v>
      </c>
      <c r="D7" s="94">
        <f t="shared" si="1"/>
        <v>0</v>
      </c>
      <c r="E7" s="36">
        <v>0</v>
      </c>
      <c r="F7" s="94">
        <f t="shared" si="2"/>
        <v>0</v>
      </c>
      <c r="G7" s="65">
        <v>200000</v>
      </c>
      <c r="H7" s="10">
        <f t="shared" si="0"/>
        <v>5.922416345869115</v>
      </c>
      <c r="I7" s="96" t="e">
        <f t="shared" si="3"/>
        <v>#DIV/0!</v>
      </c>
    </row>
    <row r="8" spans="1:9" ht="12.75">
      <c r="A8" s="74" t="s">
        <v>11</v>
      </c>
      <c r="B8" s="64" t="s">
        <v>107</v>
      </c>
      <c r="C8" s="65">
        <v>0</v>
      </c>
      <c r="D8" s="94">
        <f t="shared" si="1"/>
        <v>0</v>
      </c>
      <c r="E8" s="36">
        <v>0</v>
      </c>
      <c r="F8" s="94">
        <f t="shared" si="2"/>
        <v>0</v>
      </c>
      <c r="G8" s="65">
        <v>10000</v>
      </c>
      <c r="H8" s="10">
        <f t="shared" si="0"/>
        <v>0.29612081729345574</v>
      </c>
      <c r="I8" s="96" t="e">
        <f t="shared" si="3"/>
        <v>#DIV/0!</v>
      </c>
    </row>
    <row r="9" spans="1:9" ht="12.75">
      <c r="A9" s="74" t="s">
        <v>13</v>
      </c>
      <c r="B9" s="1" t="s">
        <v>12</v>
      </c>
      <c r="C9" s="65">
        <v>60000</v>
      </c>
      <c r="D9" s="94">
        <f t="shared" si="1"/>
        <v>0.02722940776038121</v>
      </c>
      <c r="E9" s="36">
        <v>3195.73</v>
      </c>
      <c r="F9" s="94">
        <f t="shared" si="2"/>
        <v>0.0009713213889633561</v>
      </c>
      <c r="G9" s="65">
        <v>6000</v>
      </c>
      <c r="H9" s="10">
        <f t="shared" si="0"/>
        <v>0.17767249037607344</v>
      </c>
      <c r="I9" s="96">
        <f t="shared" si="3"/>
        <v>0.1</v>
      </c>
    </row>
    <row r="10" spans="1:9" ht="12.75">
      <c r="A10" s="74" t="s">
        <v>14</v>
      </c>
      <c r="B10" s="1" t="s">
        <v>52</v>
      </c>
      <c r="C10" s="65">
        <f>G10</f>
        <v>3000</v>
      </c>
      <c r="D10" s="94">
        <f t="shared" si="1"/>
        <v>0.0013614703880190605</v>
      </c>
      <c r="E10" s="36">
        <v>819.5</v>
      </c>
      <c r="F10" s="94">
        <f t="shared" si="2"/>
        <v>0.0002490817053554181</v>
      </c>
      <c r="G10" s="65">
        <v>3000</v>
      </c>
      <c r="H10" s="10">
        <f t="shared" si="0"/>
        <v>0.08883624518803672</v>
      </c>
      <c r="I10" s="96">
        <f t="shared" si="3"/>
        <v>1</v>
      </c>
    </row>
    <row r="11" spans="1:9" ht="12.75">
      <c r="A11" s="74" t="s">
        <v>15</v>
      </c>
      <c r="B11" s="1" t="s">
        <v>53</v>
      </c>
      <c r="C11" s="65">
        <v>16000</v>
      </c>
      <c r="D11" s="94">
        <f t="shared" si="1"/>
        <v>0.007261175402768323</v>
      </c>
      <c r="E11" s="36">
        <v>19860.74</v>
      </c>
      <c r="F11" s="94">
        <f t="shared" si="2"/>
        <v>0.006036543000391174</v>
      </c>
      <c r="G11" s="65">
        <v>18000</v>
      </c>
      <c r="H11" s="10">
        <f t="shared" si="0"/>
        <v>0.5330174711282203</v>
      </c>
      <c r="I11" s="96">
        <f t="shared" si="3"/>
        <v>1.125</v>
      </c>
    </row>
    <row r="12" spans="1:9" ht="12.75">
      <c r="A12" s="74" t="s">
        <v>16</v>
      </c>
      <c r="B12" s="1" t="s">
        <v>54</v>
      </c>
      <c r="C12" s="66">
        <v>20000</v>
      </c>
      <c r="D12" s="94">
        <f t="shared" si="1"/>
        <v>0.009076469253460404</v>
      </c>
      <c r="E12" s="37">
        <v>23692.27</v>
      </c>
      <c r="F12" s="94">
        <f t="shared" si="2"/>
        <v>0.00720111167216719</v>
      </c>
      <c r="G12" s="66">
        <v>25000</v>
      </c>
      <c r="H12" s="10">
        <f t="shared" si="0"/>
        <v>0.7403020432336394</v>
      </c>
      <c r="I12" s="96">
        <f t="shared" si="3"/>
        <v>1.25</v>
      </c>
    </row>
    <row r="13" spans="1:9" ht="12.75">
      <c r="A13" s="74" t="s">
        <v>17</v>
      </c>
      <c r="B13" s="5" t="s">
        <v>55</v>
      </c>
      <c r="C13" s="67">
        <v>90000</v>
      </c>
      <c r="D13" s="94">
        <f t="shared" si="1"/>
        <v>0.04084411164057182</v>
      </c>
      <c r="E13" s="38">
        <v>111661.24</v>
      </c>
      <c r="F13" s="94">
        <f t="shared" si="2"/>
        <v>0.033938709068091065</v>
      </c>
      <c r="G13" s="67">
        <v>150000</v>
      </c>
      <c r="H13" s="10">
        <f t="shared" si="0"/>
        <v>4.441812259401836</v>
      </c>
      <c r="I13" s="96">
        <f t="shared" si="3"/>
        <v>1.6666666666666667</v>
      </c>
    </row>
    <row r="14" spans="1:9" ht="12.75">
      <c r="A14" s="74" t="s">
        <v>18</v>
      </c>
      <c r="B14" s="1" t="s">
        <v>56</v>
      </c>
      <c r="C14" s="67">
        <v>8000</v>
      </c>
      <c r="D14" s="94">
        <f t="shared" si="1"/>
        <v>0.0036305877013841615</v>
      </c>
      <c r="E14" s="38">
        <v>8000</v>
      </c>
      <c r="F14" s="94">
        <f t="shared" si="2"/>
        <v>0.0024315480693634472</v>
      </c>
      <c r="G14" s="67">
        <v>10000</v>
      </c>
      <c r="H14" s="10">
        <f t="shared" si="0"/>
        <v>0.29612081729345574</v>
      </c>
      <c r="I14" s="96">
        <f t="shared" si="3"/>
        <v>1.25</v>
      </c>
    </row>
    <row r="15" spans="1:9" ht="12.75">
      <c r="A15" s="74" t="s">
        <v>19</v>
      </c>
      <c r="B15" s="1" t="s">
        <v>57</v>
      </c>
      <c r="C15" s="67">
        <f>G15</f>
        <v>10000</v>
      </c>
      <c r="D15" s="94">
        <f t="shared" si="1"/>
        <v>0.004538234626730202</v>
      </c>
      <c r="E15" s="38">
        <v>6300</v>
      </c>
      <c r="F15" s="94">
        <f t="shared" si="2"/>
        <v>0.0019148441046237146</v>
      </c>
      <c r="G15" s="67">
        <v>10000</v>
      </c>
      <c r="H15" s="10">
        <f t="shared" si="0"/>
        <v>0.29612081729345574</v>
      </c>
      <c r="I15" s="96">
        <f t="shared" si="3"/>
        <v>1</v>
      </c>
    </row>
    <row r="16" spans="1:9" ht="12.75">
      <c r="A16" s="74" t="s">
        <v>20</v>
      </c>
      <c r="B16" s="5" t="s">
        <v>83</v>
      </c>
      <c r="C16" s="67">
        <v>10000</v>
      </c>
      <c r="D16" s="94">
        <f t="shared" si="1"/>
        <v>0.004538234626730202</v>
      </c>
      <c r="E16" s="38">
        <v>21782.68</v>
      </c>
      <c r="F16" s="94">
        <f t="shared" si="2"/>
        <v>0.0066207041874452215</v>
      </c>
      <c r="G16" s="67">
        <v>15000</v>
      </c>
      <c r="H16" s="10">
        <f t="shared" si="0"/>
        <v>0.44418122594018355</v>
      </c>
      <c r="I16" s="96">
        <f t="shared" si="3"/>
        <v>1.5</v>
      </c>
    </row>
    <row r="17" spans="1:9" ht="12.75">
      <c r="A17" s="74" t="s">
        <v>21</v>
      </c>
      <c r="B17" s="1" t="s">
        <v>58</v>
      </c>
      <c r="C17" s="67">
        <f>G17</f>
        <v>30000</v>
      </c>
      <c r="D17" s="94">
        <f t="shared" si="1"/>
        <v>0.013614703880190605</v>
      </c>
      <c r="E17" s="38">
        <v>26356</v>
      </c>
      <c r="F17" s="94">
        <f t="shared" si="2"/>
        <v>0.008010735114517876</v>
      </c>
      <c r="G17" s="67">
        <v>30000</v>
      </c>
      <c r="H17" s="10">
        <f t="shared" si="0"/>
        <v>0.8883624518803671</v>
      </c>
      <c r="I17" s="96">
        <f t="shared" si="3"/>
        <v>1</v>
      </c>
    </row>
    <row r="18" spans="1:9" ht="12.75">
      <c r="A18" s="74" t="s">
        <v>22</v>
      </c>
      <c r="B18" s="5" t="s">
        <v>103</v>
      </c>
      <c r="C18" s="67">
        <v>8000</v>
      </c>
      <c r="D18" s="94">
        <f t="shared" si="1"/>
        <v>0.0036305877013841615</v>
      </c>
      <c r="E18" s="38">
        <v>15202.72</v>
      </c>
      <c r="F18" s="94">
        <f t="shared" si="2"/>
        <v>0.004620768058134133</v>
      </c>
      <c r="G18" s="67">
        <v>15000</v>
      </c>
      <c r="H18" s="10">
        <f t="shared" si="0"/>
        <v>0.44418122594018355</v>
      </c>
      <c r="I18" s="96">
        <f t="shared" si="3"/>
        <v>1.875</v>
      </c>
    </row>
    <row r="19" spans="1:9" ht="12.75">
      <c r="A19" s="74" t="s">
        <v>23</v>
      </c>
      <c r="B19" s="5" t="s">
        <v>71</v>
      </c>
      <c r="C19" s="67">
        <f>G19</f>
        <v>10000</v>
      </c>
      <c r="D19" s="94">
        <f t="shared" si="1"/>
        <v>0.004538234626730202</v>
      </c>
      <c r="E19" s="38">
        <v>3712</v>
      </c>
      <c r="F19" s="94">
        <f t="shared" si="2"/>
        <v>0.0011282383041846394</v>
      </c>
      <c r="G19" s="67">
        <v>10000</v>
      </c>
      <c r="H19" s="10">
        <f t="shared" si="0"/>
        <v>0.29612081729345574</v>
      </c>
      <c r="I19" s="96">
        <f t="shared" si="3"/>
        <v>1</v>
      </c>
    </row>
    <row r="20" spans="1:9" ht="12.75">
      <c r="A20" s="74" t="s">
        <v>24</v>
      </c>
      <c r="B20" s="5" t="s">
        <v>59</v>
      </c>
      <c r="C20" s="67">
        <v>400000</v>
      </c>
      <c r="D20" s="94">
        <f t="shared" si="1"/>
        <v>0.18152938506920807</v>
      </c>
      <c r="E20" s="38">
        <v>911048.35</v>
      </c>
      <c r="F20" s="94">
        <f t="shared" si="2"/>
        <v>0.27690723206740675</v>
      </c>
      <c r="G20" s="67">
        <v>700000</v>
      </c>
      <c r="H20" s="10">
        <f t="shared" si="0"/>
        <v>20.7284572105419</v>
      </c>
      <c r="I20" s="96">
        <f t="shared" si="3"/>
        <v>1.75</v>
      </c>
    </row>
    <row r="21" spans="1:9" ht="12.75">
      <c r="A21" s="74" t="s">
        <v>25</v>
      </c>
      <c r="B21" s="5" t="s">
        <v>72</v>
      </c>
      <c r="C21" s="67">
        <v>2000</v>
      </c>
      <c r="D21" s="94">
        <f t="shared" si="1"/>
        <v>0.0009076469253460404</v>
      </c>
      <c r="E21" s="38">
        <v>5502.23</v>
      </c>
      <c r="F21" s="94">
        <f t="shared" si="2"/>
        <v>0.0016723670917117048</v>
      </c>
      <c r="G21" s="67">
        <v>10000</v>
      </c>
      <c r="H21" s="10">
        <f t="shared" si="0"/>
        <v>0.29612081729345574</v>
      </c>
      <c r="I21" s="96">
        <f t="shared" si="3"/>
        <v>5</v>
      </c>
    </row>
    <row r="22" spans="1:9" ht="12.75">
      <c r="A22" s="74" t="s">
        <v>26</v>
      </c>
      <c r="B22" s="6" t="s">
        <v>60</v>
      </c>
      <c r="C22" s="68">
        <f>G22</f>
        <v>15000</v>
      </c>
      <c r="D22" s="94">
        <f t="shared" si="1"/>
        <v>0.0068073519400953025</v>
      </c>
      <c r="E22" s="42">
        <v>9820</v>
      </c>
      <c r="F22" s="94">
        <f t="shared" si="2"/>
        <v>0.002984725255143631</v>
      </c>
      <c r="G22" s="68">
        <v>15000</v>
      </c>
      <c r="H22" s="10">
        <f t="shared" si="0"/>
        <v>0.44418122594018355</v>
      </c>
      <c r="I22" s="96">
        <f t="shared" si="3"/>
        <v>1</v>
      </c>
    </row>
    <row r="23" spans="1:9" ht="12.75">
      <c r="A23" s="74" t="s">
        <v>76</v>
      </c>
      <c r="B23" s="1" t="s">
        <v>61</v>
      </c>
      <c r="C23" s="68">
        <v>770000</v>
      </c>
      <c r="D23" s="94">
        <f t="shared" si="1"/>
        <v>0.34944406625822555</v>
      </c>
      <c r="E23" s="42">
        <v>1204170.51</v>
      </c>
      <c r="F23" s="94">
        <f t="shared" si="2"/>
        <v>0.3659998098468622</v>
      </c>
      <c r="G23" s="68">
        <v>1200000</v>
      </c>
      <c r="H23" s="10">
        <f t="shared" si="0"/>
        <v>35.534498075214685</v>
      </c>
      <c r="I23" s="96">
        <f t="shared" si="3"/>
        <v>1.5584415584415585</v>
      </c>
    </row>
    <row r="24" spans="1:9" ht="12.75">
      <c r="A24" s="74" t="s">
        <v>77</v>
      </c>
      <c r="B24" s="32" t="s">
        <v>70</v>
      </c>
      <c r="C24" s="68">
        <f>G24</f>
        <v>17000</v>
      </c>
      <c r="D24" s="94">
        <f t="shared" si="1"/>
        <v>0.007714998865441343</v>
      </c>
      <c r="E24" s="38">
        <v>0</v>
      </c>
      <c r="F24" s="94">
        <f t="shared" si="2"/>
        <v>0</v>
      </c>
      <c r="G24" s="68">
        <v>17000</v>
      </c>
      <c r="H24" s="10">
        <f t="shared" si="0"/>
        <v>0.5034053893988748</v>
      </c>
      <c r="I24" s="96">
        <f t="shared" si="3"/>
        <v>1</v>
      </c>
    </row>
    <row r="25" spans="1:9" ht="12.75">
      <c r="A25" s="74" t="s">
        <v>78</v>
      </c>
      <c r="B25" s="28" t="s">
        <v>73</v>
      </c>
      <c r="C25" s="69">
        <v>13500</v>
      </c>
      <c r="D25" s="94">
        <f t="shared" si="1"/>
        <v>0.006126616746085773</v>
      </c>
      <c r="E25" s="43">
        <v>20310</v>
      </c>
      <c r="F25" s="94">
        <f t="shared" si="2"/>
        <v>0.006173092661096451</v>
      </c>
      <c r="G25" s="69">
        <v>25000</v>
      </c>
      <c r="H25" s="10">
        <f t="shared" si="0"/>
        <v>0.7403020432336394</v>
      </c>
      <c r="I25" s="96">
        <f t="shared" si="3"/>
        <v>1.8518518518518519</v>
      </c>
    </row>
    <row r="26" spans="1:9" ht="12.75">
      <c r="A26" s="74" t="s">
        <v>80</v>
      </c>
      <c r="B26" s="28" t="s">
        <v>104</v>
      </c>
      <c r="C26" s="69">
        <v>0</v>
      </c>
      <c r="D26" s="94">
        <f t="shared" si="1"/>
        <v>0</v>
      </c>
      <c r="E26" s="43">
        <v>4150</v>
      </c>
      <c r="F26" s="94">
        <f t="shared" si="2"/>
        <v>0.0012613655609822882</v>
      </c>
      <c r="G26" s="69">
        <v>5000</v>
      </c>
      <c r="H26" s="10">
        <f t="shared" si="0"/>
        <v>0.14806040864672787</v>
      </c>
      <c r="I26" s="96" t="e">
        <f t="shared" si="3"/>
        <v>#DIV/0!</v>
      </c>
    </row>
    <row r="27" spans="1:14" ht="12.75">
      <c r="A27" s="74" t="s">
        <v>81</v>
      </c>
      <c r="B27" s="28" t="s">
        <v>74</v>
      </c>
      <c r="C27" s="69">
        <v>3000</v>
      </c>
      <c r="D27" s="94">
        <f t="shared" si="1"/>
        <v>0.0013614703880190605</v>
      </c>
      <c r="E27" s="43">
        <v>1785.35</v>
      </c>
      <c r="F27" s="94">
        <f t="shared" si="2"/>
        <v>0.0005426455432047538</v>
      </c>
      <c r="G27" s="69">
        <v>3000</v>
      </c>
      <c r="H27" s="10">
        <f t="shared" si="0"/>
        <v>0.08883624518803672</v>
      </c>
      <c r="I27" s="96">
        <f t="shared" si="3"/>
        <v>1</v>
      </c>
      <c r="N27">
        <f>808200/1.12</f>
        <v>721607.1428571428</v>
      </c>
    </row>
    <row r="28" spans="1:9" ht="12.75">
      <c r="A28" s="74" t="s">
        <v>82</v>
      </c>
      <c r="B28" s="28" t="s">
        <v>75</v>
      </c>
      <c r="C28" s="69">
        <v>30000</v>
      </c>
      <c r="D28" s="94">
        <f t="shared" si="1"/>
        <v>0.013614703880190605</v>
      </c>
      <c r="E28" s="43">
        <v>9873.53</v>
      </c>
      <c r="F28" s="94">
        <f t="shared" si="2"/>
        <v>0.0030009953511627597</v>
      </c>
      <c r="G28" s="69">
        <v>20000</v>
      </c>
      <c r="H28" s="10">
        <f t="shared" si="0"/>
        <v>0.5922416345869115</v>
      </c>
      <c r="I28" s="96">
        <f t="shared" si="3"/>
        <v>0.6666666666666666</v>
      </c>
    </row>
    <row r="29" spans="1:9" ht="31.5" customHeight="1">
      <c r="A29" s="25" t="s">
        <v>67</v>
      </c>
      <c r="B29" s="29" t="s">
        <v>27</v>
      </c>
      <c r="C29" s="26">
        <f>SUM(C4:C28)</f>
        <v>2203500</v>
      </c>
      <c r="D29" s="95">
        <f>SUM(D4:D28)</f>
        <v>0.9999999999999999</v>
      </c>
      <c r="E29" s="26">
        <f>SUM(E4:E28)</f>
        <v>3290085.0699999994</v>
      </c>
      <c r="F29" s="95">
        <f>SUM(F4:F28)</f>
        <v>1</v>
      </c>
      <c r="G29" s="26">
        <f>SUM(G4:G28)</f>
        <v>3377000</v>
      </c>
      <c r="H29" s="27">
        <v>100</v>
      </c>
      <c r="I29" s="27">
        <f>+G29/C29</f>
        <v>1.5325618334467892</v>
      </c>
    </row>
    <row r="30" spans="1:10" ht="12.75">
      <c r="A30" s="3" t="s">
        <v>79</v>
      </c>
      <c r="B30" s="3" t="s">
        <v>35</v>
      </c>
      <c r="C30" s="3"/>
      <c r="D30" s="3"/>
      <c r="E30" s="11"/>
      <c r="F30" s="1"/>
      <c r="G30" s="11">
        <v>8</v>
      </c>
      <c r="H30" s="1"/>
      <c r="I30" s="1"/>
      <c r="J30" s="18"/>
    </row>
    <row r="31" ht="12.75">
      <c r="J31" s="18"/>
    </row>
    <row r="32" spans="2:4" ht="12.75">
      <c r="B32" s="2" t="s">
        <v>4</v>
      </c>
      <c r="C32" s="2"/>
      <c r="D32" s="2"/>
    </row>
    <row r="33" spans="2:4" ht="12.75">
      <c r="B33" s="2"/>
      <c r="C33" s="2"/>
      <c r="D33" s="2"/>
    </row>
    <row r="34" spans="1:9" ht="25.5">
      <c r="A34" s="24" t="s">
        <v>5</v>
      </c>
      <c r="B34" s="24" t="s">
        <v>3</v>
      </c>
      <c r="C34" s="24" t="s">
        <v>92</v>
      </c>
      <c r="D34" s="24"/>
      <c r="E34" s="70" t="s">
        <v>101</v>
      </c>
      <c r="F34" s="30" t="s">
        <v>30</v>
      </c>
      <c r="G34" s="70" t="s">
        <v>102</v>
      </c>
      <c r="H34" s="30" t="s">
        <v>30</v>
      </c>
      <c r="I34" s="70" t="s">
        <v>31</v>
      </c>
    </row>
    <row r="35" spans="1:9" ht="12.75">
      <c r="A35" s="74">
        <v>0</v>
      </c>
      <c r="B35" s="74">
        <v>1</v>
      </c>
      <c r="C35" s="74"/>
      <c r="D35" s="74"/>
      <c r="E35" s="74">
        <v>2</v>
      </c>
      <c r="F35" s="74"/>
      <c r="G35" s="74">
        <v>3</v>
      </c>
      <c r="H35" s="76"/>
      <c r="I35" s="76"/>
    </row>
    <row r="36" spans="1:9" ht="16.5">
      <c r="A36" s="74" t="s">
        <v>8</v>
      </c>
      <c r="B36" s="33" t="s">
        <v>0</v>
      </c>
      <c r="C36" s="34">
        <v>2468200</v>
      </c>
      <c r="D36" s="33"/>
      <c r="E36" s="39">
        <f>+'PLAN PRIHODA 2019'!E35</f>
        <v>3094697.86</v>
      </c>
      <c r="F36" s="77"/>
      <c r="G36" s="73">
        <f>+'PLAN PRIHODA 2019'!G35</f>
        <v>4185200</v>
      </c>
      <c r="H36" s="80"/>
      <c r="I36" s="81"/>
    </row>
    <row r="37" spans="1:9" ht="16.5">
      <c r="A37" s="74" t="s">
        <v>9</v>
      </c>
      <c r="B37" s="33" t="s">
        <v>1</v>
      </c>
      <c r="C37" s="34">
        <f>+C29</f>
        <v>2203500</v>
      </c>
      <c r="D37" s="33"/>
      <c r="E37" s="39">
        <f>+E29</f>
        <v>3290085.0699999994</v>
      </c>
      <c r="F37" s="34"/>
      <c r="G37" s="78">
        <f>+G29</f>
        <v>3377000</v>
      </c>
      <c r="H37" s="80"/>
      <c r="I37" s="81"/>
    </row>
    <row r="38" spans="1:9" ht="16.5">
      <c r="A38" s="74" t="s">
        <v>10</v>
      </c>
      <c r="B38" s="71" t="s">
        <v>2</v>
      </c>
      <c r="C38" s="99">
        <f>+C36-C37</f>
        <v>264700</v>
      </c>
      <c r="D38" s="71"/>
      <c r="E38" s="72">
        <f>+E36-E37</f>
        <v>-195387.2099999995</v>
      </c>
      <c r="F38" s="83"/>
      <c r="G38" s="72">
        <f>+G36-G37</f>
        <v>808200</v>
      </c>
      <c r="H38" s="79"/>
      <c r="I38" s="82">
        <f>+G38/E38</f>
        <v>-4.1364017634521835</v>
      </c>
    </row>
    <row r="39" spans="2:9" ht="12.75">
      <c r="B39" s="9"/>
      <c r="C39" s="9"/>
      <c r="D39" s="9"/>
      <c r="E39" s="19"/>
      <c r="F39" s="19"/>
      <c r="G39" s="20"/>
      <c r="H39" s="21"/>
      <c r="I39" s="21"/>
    </row>
    <row r="40" spans="1:9" ht="12.75">
      <c r="A40" s="12"/>
      <c r="I40" s="22"/>
    </row>
    <row r="41" ht="12.75">
      <c r="A41" s="12"/>
    </row>
    <row r="42" spans="7:8" ht="15">
      <c r="G42" s="100" t="s">
        <v>88</v>
      </c>
      <c r="H42" s="101"/>
    </row>
    <row r="43" spans="7:8" ht="15">
      <c r="G43" s="101"/>
      <c r="H43" s="101"/>
    </row>
    <row r="44" spans="7:8" ht="15">
      <c r="G44" s="101" t="s">
        <v>89</v>
      </c>
      <c r="H44" s="10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Čistoća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Morović</dc:creator>
  <cp:keywords/>
  <dc:description/>
  <cp:lastModifiedBy>Korisnik</cp:lastModifiedBy>
  <cp:lastPrinted>2018-12-17T11:16:04Z</cp:lastPrinted>
  <dcterms:created xsi:type="dcterms:W3CDTF">2006-08-08T11:25:55Z</dcterms:created>
  <dcterms:modified xsi:type="dcterms:W3CDTF">2020-11-23T12:54:51Z</dcterms:modified>
  <cp:category/>
  <cp:version/>
  <cp:contentType/>
  <cp:contentStatus/>
</cp:coreProperties>
</file>